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ozpocet_et_II" sheetId="1" r:id="rId1"/>
  </sheets>
  <definedNames/>
  <calcPr fullCalcOnLoad="1"/>
</workbook>
</file>

<file path=xl/sharedStrings.xml><?xml version="1.0" encoding="utf-8"?>
<sst xmlns="http://schemas.openxmlformats.org/spreadsheetml/2006/main" count="185" uniqueCount="63">
  <si>
    <t>DM Construction</t>
  </si>
  <si>
    <r>
      <t xml:space="preserve">David Mizera, 777154500, IČO 72909684, </t>
    </r>
    <r>
      <rPr>
        <b/>
        <sz val="8"/>
        <color indexed="12"/>
        <rFont val="Arial CE"/>
        <family val="2"/>
      </rPr>
      <t>david.mizera@gmail.com</t>
    </r>
    <r>
      <rPr>
        <b/>
        <sz val="8"/>
        <rFont val="Arial CE"/>
        <family val="2"/>
      </rPr>
      <t xml:space="preserve">, </t>
    </r>
    <r>
      <rPr>
        <b/>
        <sz val="8"/>
        <color indexed="12"/>
        <rFont val="Arial CE"/>
        <family val="2"/>
      </rPr>
      <t>www.mizici.com</t>
    </r>
  </si>
  <si>
    <t>Kód</t>
  </si>
  <si>
    <t>Popis položky</t>
  </si>
  <si>
    <t>Jedn.</t>
  </si>
  <si>
    <t>Celkové Množství</t>
  </si>
  <si>
    <t>Jedn. cena</t>
  </si>
  <si>
    <t>Cena v Kč</t>
  </si>
  <si>
    <t>Jádro 1.04, stavební část</t>
  </si>
  <si>
    <t>-</t>
  </si>
  <si>
    <t>003 Svislé a kompletační konstrukce</t>
  </si>
  <si>
    <t>Přesuny hmot</t>
  </si>
  <si>
    <t>1.04</t>
  </si>
  <si>
    <t>Přesné tvarovky tl. 150 mm na lepidlo</t>
  </si>
  <si>
    <r>
      <t>m</t>
    </r>
    <r>
      <rPr>
        <vertAlign val="superscript"/>
        <sz val="10"/>
        <rFont val="Arial"/>
        <family val="2"/>
      </rPr>
      <t>2</t>
    </r>
  </si>
  <si>
    <t>Přesné tvarovky tl. 125 mm na lepidlo</t>
  </si>
  <si>
    <t>Přesné tvarovky tl. 100 mm na lepidlo</t>
  </si>
  <si>
    <t>Přesné tvarovky tl. 75 mm na lepidlo</t>
  </si>
  <si>
    <t>Přesné tvarovky tl. 50 mm na lepidlo</t>
  </si>
  <si>
    <t>Kotvení zdiva/tvarovek</t>
  </si>
  <si>
    <t>m</t>
  </si>
  <si>
    <t>004 Vodorovné konstrukce</t>
  </si>
  <si>
    <t>Nosník válcovaný ocelový, I120</t>
  </si>
  <si>
    <t>t</t>
  </si>
  <si>
    <t>Osazení nosník válcovaný ocelový max. I200 do dl. 2000 mm</t>
  </si>
  <si>
    <t>ks</t>
  </si>
  <si>
    <t>Betonová mazanina, vyrovnání podkladu betonem</t>
  </si>
  <si>
    <r>
      <t>m</t>
    </r>
    <r>
      <rPr>
        <vertAlign val="superscript"/>
        <sz val="10"/>
        <rFont val="Arial"/>
        <family val="2"/>
      </rPr>
      <t>3</t>
    </r>
  </si>
  <si>
    <t>SDK podhled / minerální podhled</t>
  </si>
  <si>
    <t>m²</t>
  </si>
  <si>
    <t>006 Úpravy povrchů</t>
  </si>
  <si>
    <t>Penetrace podkladu stropu, perlinka, lepidlo</t>
  </si>
  <si>
    <t>Penetrace podkladu stěn, perlinka, lepidlo</t>
  </si>
  <si>
    <t>Štukování stropu aktivovaným štukem</t>
  </si>
  <si>
    <t>Štukování stěn aktivovaným štukem</t>
  </si>
  <si>
    <t>Vyrovnání podlah samonivelační stěrkou, tl. přibl. 5mm</t>
  </si>
  <si>
    <t>Obkladačské práce, obklad HZS</t>
  </si>
  <si>
    <t>doplnit</t>
  </si>
  <si>
    <t>Obkladačské práce, dlažba HZS</t>
  </si>
  <si>
    <t>Hydroizolace proti vodě hydroizolační stěrkou stěn a podlah</t>
  </si>
  <si>
    <t>009 Ostatní konstrukce a práce</t>
  </si>
  <si>
    <t>Demontáže, HZS</t>
  </si>
  <si>
    <t>h</t>
  </si>
  <si>
    <t>099 Přesun hmot HSV</t>
  </si>
  <si>
    <r>
      <t>Odvoz suti, 8 m</t>
    </r>
    <r>
      <rPr>
        <vertAlign val="superscript"/>
        <sz val="10"/>
        <rFont val="Arial"/>
        <family val="2"/>
      </rPr>
      <t>3</t>
    </r>
  </si>
  <si>
    <t>kpl</t>
  </si>
  <si>
    <t>Nakládka a přesun hmot do 1km</t>
  </si>
  <si>
    <t>Přesun hmot za každý další km</t>
  </si>
  <si>
    <t>PŘIDRUŽENÁ STAVEBNÍ VÝROBA</t>
  </si>
  <si>
    <t>Materiál (pytle, mycí prostředky,..)</t>
  </si>
  <si>
    <t>Celkem</t>
  </si>
  <si>
    <t>Kč</t>
  </si>
  <si>
    <t>Hala 1.05, stavební část</t>
  </si>
  <si>
    <t>1.05</t>
  </si>
  <si>
    <t>Nosník keramický PTH, do dl. 1500 mm</t>
  </si>
  <si>
    <t>Osazení nosník keramický PTH, do dl. 1500 mm</t>
  </si>
  <si>
    <t>Celková částka</t>
  </si>
  <si>
    <t>info</t>
  </si>
  <si>
    <t>Výška stropu</t>
  </si>
  <si>
    <t>Plocha</t>
  </si>
  <si>
    <t>Obvod</t>
  </si>
  <si>
    <t>Vana v.</t>
  </si>
  <si>
    <t>Obklad 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</si>
</sst>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8">
    <font>
      <sz val="10"/>
      <name val="Arial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0" fillId="4" borderId="0" xfId="0" applyFont="1" applyFill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vertical="center"/>
    </xf>
    <xf numFmtId="164" fontId="0" fillId="5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7" borderId="1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0" fillId="8" borderId="0" xfId="0" applyFill="1" applyAlignment="1">
      <alignment horizontal="center"/>
    </xf>
    <xf numFmtId="164" fontId="7" fillId="5" borderId="1" xfId="0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164" fontId="4" fillId="4" borderId="0" xfId="0" applyFont="1" applyFill="1" applyBorder="1" applyAlignment="1">
      <alignment/>
    </xf>
    <xf numFmtId="166" fontId="4" fillId="4" borderId="0" xfId="0" applyNumberFormat="1" applyFont="1" applyFill="1" applyAlignment="1">
      <alignment/>
    </xf>
    <xf numFmtId="164" fontId="4" fillId="4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73">
      <selection activeCell="G43" sqref="G43"/>
    </sheetView>
  </sheetViews>
  <sheetFormatPr defaultColWidth="12.57421875" defaultRowHeight="12.75"/>
  <cols>
    <col min="1" max="1" width="4.57421875" style="1" customWidth="1"/>
    <col min="2" max="2" width="69.7109375" style="2" customWidth="1"/>
    <col min="3" max="3" width="5.00390625" style="0" customWidth="1"/>
    <col min="4" max="4" width="9.00390625" style="0" customWidth="1"/>
    <col min="5" max="5" width="11.00390625" style="0" customWidth="1"/>
    <col min="6" max="6" width="11.421875" style="3" customWidth="1"/>
    <col min="7" max="7" width="12.57421875" style="4" customWidth="1"/>
    <col min="8" max="16384" width="11.57421875" style="0" customWidth="1"/>
  </cols>
  <sheetData>
    <row r="1" spans="1:6" ht="12.75">
      <c r="A1" s="5"/>
      <c r="B1" s="5" t="s">
        <v>0</v>
      </c>
      <c r="C1" s="6"/>
      <c r="D1" s="6"/>
      <c r="E1" s="6"/>
      <c r="F1" s="7"/>
    </row>
    <row r="2" spans="1:6" ht="12.75">
      <c r="A2" s="5"/>
      <c r="B2" s="5" t="s">
        <v>1</v>
      </c>
      <c r="C2" s="6"/>
      <c r="D2" s="6"/>
      <c r="E2" s="6"/>
      <c r="F2" s="7"/>
    </row>
    <row r="3" spans="1:6" ht="21.7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7" ht="12.75">
      <c r="A4"/>
      <c r="B4"/>
      <c r="F4"/>
      <c r="G4"/>
    </row>
    <row r="5" spans="2:7" ht="29.25" customHeight="1">
      <c r="B5" s="8" t="s">
        <v>8</v>
      </c>
      <c r="F5"/>
      <c r="G5"/>
    </row>
    <row r="6" spans="2:7" ht="12.75">
      <c r="B6" s="2" t="s">
        <v>9</v>
      </c>
      <c r="F6"/>
      <c r="G6"/>
    </row>
    <row r="7" spans="2:7" ht="12.75">
      <c r="B7" s="9" t="s">
        <v>10</v>
      </c>
      <c r="F7"/>
      <c r="G7"/>
    </row>
    <row r="8" ht="12.75">
      <c r="G8" s="10" t="s">
        <v>11</v>
      </c>
    </row>
    <row r="9" spans="1:7" ht="12.75">
      <c r="A9" s="11" t="s">
        <v>12</v>
      </c>
      <c r="B9" s="12" t="s">
        <v>13</v>
      </c>
      <c r="C9" s="13" t="s">
        <v>14</v>
      </c>
      <c r="D9" s="14">
        <f>2.1*2.55</f>
        <v>5.3549999999999995</v>
      </c>
      <c r="E9" s="13">
        <v>810</v>
      </c>
      <c r="F9" s="15">
        <f>E9*D9</f>
        <v>4337.549999999999</v>
      </c>
      <c r="G9" s="16">
        <f>D9*0.15*0.5</f>
        <v>0.40162499999999995</v>
      </c>
    </row>
    <row r="10" spans="1:7" ht="12.75">
      <c r="A10" s="11" t="s">
        <v>12</v>
      </c>
      <c r="B10" s="12" t="s">
        <v>15</v>
      </c>
      <c r="C10" s="13" t="s">
        <v>14</v>
      </c>
      <c r="D10" s="14">
        <f>0.595*2.55</f>
        <v>1.5172499999999998</v>
      </c>
      <c r="E10" s="13">
        <v>790</v>
      </c>
      <c r="F10" s="15">
        <f>E10*D10</f>
        <v>1198.6274999999998</v>
      </c>
      <c r="G10" s="16">
        <f>D10*0.125*0.5</f>
        <v>0.09482812499999999</v>
      </c>
    </row>
    <row r="11" spans="1:7" ht="12.75">
      <c r="A11" s="11" t="s">
        <v>12</v>
      </c>
      <c r="B11" s="12" t="s">
        <v>16</v>
      </c>
      <c r="C11" s="13" t="s">
        <v>14</v>
      </c>
      <c r="D11" s="14">
        <f>2.55*(1.36+0.61+0.05+0.075+0.045)-0.6*2.03</f>
        <v>4.238999999999999</v>
      </c>
      <c r="E11" s="13">
        <v>720</v>
      </c>
      <c r="F11" s="15">
        <f>E11*D11</f>
        <v>3052.0799999999995</v>
      </c>
      <c r="G11" s="16">
        <f>D11*0.125*0.5</f>
        <v>0.26493749999999994</v>
      </c>
    </row>
    <row r="12" spans="1:7" ht="12.75">
      <c r="A12" s="11" t="s">
        <v>12</v>
      </c>
      <c r="B12" s="12" t="s">
        <v>17</v>
      </c>
      <c r="C12" s="13" t="s">
        <v>14</v>
      </c>
      <c r="D12" s="14">
        <f>2.55*(1.63+0.255+0.085+0.755+0.12+0.055+0.8+1.12+0.35+0.885)-2.03*(0.755+0.8)</f>
        <v>12.2836</v>
      </c>
      <c r="E12" s="13">
        <v>690</v>
      </c>
      <c r="F12" s="15">
        <f>E12*D12</f>
        <v>8475.684</v>
      </c>
      <c r="G12" s="16">
        <f>D12*0.075*0.5</f>
        <v>0.46063499999999996</v>
      </c>
    </row>
    <row r="13" spans="1:7" ht="12.75">
      <c r="A13" s="11" t="s">
        <v>12</v>
      </c>
      <c r="B13" s="12" t="s">
        <v>18</v>
      </c>
      <c r="C13" s="13" t="s">
        <v>14</v>
      </c>
      <c r="D13" s="14">
        <f>1.355*2.55</f>
        <v>3.45525</v>
      </c>
      <c r="E13" s="13">
        <v>560</v>
      </c>
      <c r="F13" s="15">
        <f>E13*D13</f>
        <v>1934.94</v>
      </c>
      <c r="G13" s="16">
        <f>D13*0.05*0.5</f>
        <v>0.08638125</v>
      </c>
    </row>
    <row r="14" spans="1:6" ht="12.75">
      <c r="A14" s="11" t="s">
        <v>12</v>
      </c>
      <c r="B14" s="12" t="s">
        <v>19</v>
      </c>
      <c r="C14" s="13" t="s">
        <v>20</v>
      </c>
      <c r="D14" s="14">
        <f>5*2.55</f>
        <v>12.75</v>
      </c>
      <c r="E14" s="13">
        <v>30</v>
      </c>
      <c r="F14" s="15">
        <f>E14*D14</f>
        <v>382.5</v>
      </c>
    </row>
    <row r="16" ht="12.75">
      <c r="B16" s="9" t="s">
        <v>21</v>
      </c>
    </row>
    <row r="17" spans="1:7" ht="12.75">
      <c r="A17" s="11" t="s">
        <v>12</v>
      </c>
      <c r="B17" s="12" t="s">
        <v>22</v>
      </c>
      <c r="C17" s="13" t="s">
        <v>23</v>
      </c>
      <c r="D17" s="13">
        <f>0.01111*(0.9+0.2*2)+2*0.01111*(0.8+0.2*2)+0.01111*(0.6+2*0.2)</f>
        <v>0.052217000000000006</v>
      </c>
      <c r="E17" s="13">
        <v>29560</v>
      </c>
      <c r="F17" s="15">
        <f>E17*D17</f>
        <v>1543.5345200000002</v>
      </c>
      <c r="G17" s="16">
        <f>D17</f>
        <v>0.052217000000000006</v>
      </c>
    </row>
    <row r="18" spans="1:6" ht="12.75">
      <c r="A18" s="11" t="s">
        <v>12</v>
      </c>
      <c r="B18" s="12" t="s">
        <v>24</v>
      </c>
      <c r="C18" s="13" t="s">
        <v>25</v>
      </c>
      <c r="D18" s="13">
        <v>4</v>
      </c>
      <c r="E18" s="13">
        <v>130</v>
      </c>
      <c r="F18" s="15">
        <f>E18*D18</f>
        <v>520</v>
      </c>
    </row>
    <row r="19" spans="1:7" ht="12.75">
      <c r="A19" s="11" t="s">
        <v>12</v>
      </c>
      <c r="B19" s="12" t="s">
        <v>26</v>
      </c>
      <c r="C19" s="13" t="s">
        <v>27</v>
      </c>
      <c r="D19" s="14">
        <f>4.87*0.045</f>
        <v>0.21914999999999998</v>
      </c>
      <c r="E19" s="14">
        <v>3180</v>
      </c>
      <c r="F19" s="15">
        <f>E19*D19</f>
        <v>696.8969999999999</v>
      </c>
      <c r="G19" s="16">
        <f>D19*2.4</f>
        <v>0.52596</v>
      </c>
    </row>
    <row r="20" spans="1:7" ht="12.75">
      <c r="A20" s="11" t="s">
        <v>12</v>
      </c>
      <c r="B20" s="12" t="s">
        <v>28</v>
      </c>
      <c r="C20" s="13" t="s">
        <v>29</v>
      </c>
      <c r="D20" s="14">
        <v>4.87</v>
      </c>
      <c r="E20" s="14">
        <v>485</v>
      </c>
      <c r="F20" s="15">
        <f>E20*D20</f>
        <v>2361.9500000000003</v>
      </c>
      <c r="G20" s="16">
        <f>D20*1.8*0.015</f>
        <v>0.13149</v>
      </c>
    </row>
    <row r="21" ht="12.75">
      <c r="B21" s="9" t="s">
        <v>9</v>
      </c>
    </row>
    <row r="22" ht="12.75">
      <c r="B22" s="9" t="s">
        <v>30</v>
      </c>
    </row>
    <row r="23" spans="1:6" ht="12.75">
      <c r="A23" s="11" t="s">
        <v>12</v>
      </c>
      <c r="B23" s="12" t="s">
        <v>31</v>
      </c>
      <c r="C23" s="13" t="s">
        <v>29</v>
      </c>
      <c r="D23" s="13">
        <v>0</v>
      </c>
      <c r="E23" s="13">
        <f>95+67</f>
        <v>162</v>
      </c>
      <c r="F23" s="15">
        <f>E23*D23</f>
        <v>0</v>
      </c>
    </row>
    <row r="24" spans="1:6" ht="12.75">
      <c r="A24" s="11" t="s">
        <v>12</v>
      </c>
      <c r="B24" s="12" t="s">
        <v>32</v>
      </c>
      <c r="C24" s="13" t="s">
        <v>29</v>
      </c>
      <c r="D24" s="13">
        <f>2.55*(1.63+1.91+0.595+0.1+0.085+0.755+0.12+0.095+0.055+0.8+1.335+0.885+0.63+0.61+0.095+0.05+0.61+1.36)-2.03*(0.61+0.755+0.8)</f>
        <v>25.491049999999994</v>
      </c>
      <c r="E24" s="13">
        <f>85+67</f>
        <v>152</v>
      </c>
      <c r="F24" s="15">
        <f>E24*D24</f>
        <v>3874.639599999999</v>
      </c>
    </row>
    <row r="25" spans="1:6" ht="12.75">
      <c r="A25" s="11" t="s">
        <v>12</v>
      </c>
      <c r="B25" s="12" t="s">
        <v>33</v>
      </c>
      <c r="C25" s="13" t="s">
        <v>29</v>
      </c>
      <c r="D25" s="13">
        <f>D20</f>
        <v>4.87</v>
      </c>
      <c r="E25" s="13">
        <f>75+43</f>
        <v>118</v>
      </c>
      <c r="F25" s="15">
        <f>E25*D25</f>
        <v>574.66</v>
      </c>
    </row>
    <row r="26" spans="1:6" ht="12.75">
      <c r="A26" s="11" t="s">
        <v>12</v>
      </c>
      <c r="B26" s="12" t="s">
        <v>34</v>
      </c>
      <c r="C26" s="13" t="s">
        <v>29</v>
      </c>
      <c r="D26" s="13">
        <f>D24</f>
        <v>25.491049999999994</v>
      </c>
      <c r="E26" s="13">
        <f>65+43</f>
        <v>108</v>
      </c>
      <c r="F26" s="15">
        <f>E26*D26</f>
        <v>2753.0333999999993</v>
      </c>
    </row>
    <row r="27" spans="1:6" ht="12.75">
      <c r="A27" s="11" t="s">
        <v>12</v>
      </c>
      <c r="B27" s="12" t="s">
        <v>35</v>
      </c>
      <c r="C27" s="13" t="s">
        <v>29</v>
      </c>
      <c r="D27" s="13">
        <f>D20</f>
        <v>4.87</v>
      </c>
      <c r="E27" s="13">
        <v>260</v>
      </c>
      <c r="F27" s="15">
        <f>E27*D27</f>
        <v>1266.2</v>
      </c>
    </row>
    <row r="28" spans="1:6" ht="12.75">
      <c r="A28" s="11" t="s">
        <v>12</v>
      </c>
      <c r="B28" s="12" t="s">
        <v>36</v>
      </c>
      <c r="C28" s="13" t="s">
        <v>29</v>
      </c>
      <c r="D28" s="17" t="s">
        <v>37</v>
      </c>
      <c r="E28" s="13">
        <v>310</v>
      </c>
      <c r="F28" s="15">
        <f>E28*D28</f>
        <v>0</v>
      </c>
    </row>
    <row r="29" spans="1:6" ht="12.75">
      <c r="A29" s="11" t="s">
        <v>12</v>
      </c>
      <c r="B29" s="12" t="s">
        <v>38</v>
      </c>
      <c r="C29" s="13" t="s">
        <v>29</v>
      </c>
      <c r="D29" s="13">
        <f>D20+1.6*0.5</f>
        <v>5.67</v>
      </c>
      <c r="E29" s="13">
        <v>320</v>
      </c>
      <c r="F29" s="15">
        <f>E29*D29</f>
        <v>1814.4</v>
      </c>
    </row>
    <row r="30" spans="1:6" ht="12.75">
      <c r="A30" s="11" t="s">
        <v>12</v>
      </c>
      <c r="B30" s="12" t="s">
        <v>39</v>
      </c>
      <c r="C30" s="13" t="s">
        <v>29</v>
      </c>
      <c r="D30" s="13">
        <f>4.52+1.36*2.55+(0.73+0.89+1.28)*1.5</f>
        <v>12.338000000000001</v>
      </c>
      <c r="E30" s="13">
        <f>140</f>
        <v>140</v>
      </c>
      <c r="F30" s="15">
        <f>E30*D30</f>
        <v>1727.3200000000002</v>
      </c>
    </row>
    <row r="31" spans="2:6" ht="12.75">
      <c r="B31" s="2" t="s">
        <v>9</v>
      </c>
      <c r="E31" s="18"/>
      <c r="F31" s="19"/>
    </row>
    <row r="32" ht="12.75">
      <c r="B32" s="9" t="s">
        <v>40</v>
      </c>
    </row>
    <row r="33" spans="1:6" ht="12.75">
      <c r="A33" s="11" t="s">
        <v>12</v>
      </c>
      <c r="B33" s="12" t="s">
        <v>41</v>
      </c>
      <c r="C33" s="13" t="s">
        <v>42</v>
      </c>
      <c r="D33" s="13">
        <f>10+5</f>
        <v>15</v>
      </c>
      <c r="E33" s="13">
        <v>130</v>
      </c>
      <c r="F33" s="15">
        <f>E33*D33</f>
        <v>1950</v>
      </c>
    </row>
    <row r="34" spans="1:6" ht="12.75">
      <c r="A34" s="11"/>
      <c r="B34" s="12"/>
      <c r="C34" s="13"/>
      <c r="D34" s="13">
        <v>0</v>
      </c>
      <c r="E34" s="13"/>
      <c r="F34" s="15">
        <f>E34*D34</f>
        <v>0</v>
      </c>
    </row>
    <row r="36" ht="12.75">
      <c r="B36" s="9" t="s">
        <v>43</v>
      </c>
    </row>
    <row r="37" spans="1:6" ht="12.75">
      <c r="A37" s="11" t="s">
        <v>12</v>
      </c>
      <c r="B37" s="12" t="s">
        <v>44</v>
      </c>
      <c r="C37" s="13" t="s">
        <v>45</v>
      </c>
      <c r="D37" s="13">
        <v>1</v>
      </c>
      <c r="E37" s="13">
        <v>3460</v>
      </c>
      <c r="F37" s="15">
        <f>E37*D37</f>
        <v>3460</v>
      </c>
    </row>
    <row r="38" spans="1:6" ht="12.75">
      <c r="A38" s="11" t="s">
        <v>12</v>
      </c>
      <c r="B38" s="12" t="s">
        <v>46</v>
      </c>
      <c r="C38" s="13" t="s">
        <v>23</v>
      </c>
      <c r="D38" s="13">
        <f>G43</f>
        <v>2.018073875</v>
      </c>
      <c r="E38" s="13">
        <v>720</v>
      </c>
      <c r="F38" s="15">
        <f>E38*D38</f>
        <v>1453.01319</v>
      </c>
    </row>
    <row r="39" spans="1:6" ht="12.75">
      <c r="A39" s="11" t="s">
        <v>12</v>
      </c>
      <c r="B39" s="12" t="s">
        <v>47</v>
      </c>
      <c r="C39" s="13" t="s">
        <v>23</v>
      </c>
      <c r="D39" s="13">
        <f>G43*7</f>
        <v>14.126517125</v>
      </c>
      <c r="E39" s="13">
        <v>25</v>
      </c>
      <c r="F39" s="15">
        <f>E39*D39</f>
        <v>353.162928125</v>
      </c>
    </row>
    <row r="40" spans="5:6" ht="12.75">
      <c r="E40" s="18"/>
      <c r="F40" s="19"/>
    </row>
    <row r="41" spans="2:6" ht="12.75">
      <c r="B41" s="9" t="s">
        <v>48</v>
      </c>
      <c r="E41" s="18"/>
      <c r="F41" s="19"/>
    </row>
    <row r="42" spans="1:6" ht="12.75">
      <c r="A42" s="11" t="s">
        <v>12</v>
      </c>
      <c r="B42" s="12" t="s">
        <v>49</v>
      </c>
      <c r="C42" s="13" t="s">
        <v>45</v>
      </c>
      <c r="D42" s="13">
        <v>1</v>
      </c>
      <c r="E42" s="13" t="s">
        <v>9</v>
      </c>
      <c r="F42" s="15">
        <f>E42*D42</f>
        <v>0</v>
      </c>
    </row>
    <row r="43" spans="5:8" ht="12.75">
      <c r="E43" s="18"/>
      <c r="F43" s="19"/>
      <c r="G43" s="20">
        <f>SUM(G9:G42)</f>
        <v>2.018073875</v>
      </c>
      <c r="H43" t="s">
        <v>23</v>
      </c>
    </row>
    <row r="44" spans="5:6" ht="12.75">
      <c r="E44" s="18"/>
      <c r="F44" s="19"/>
    </row>
    <row r="46" spans="4:7" ht="12.75">
      <c r="D46" s="11" t="s">
        <v>12</v>
      </c>
      <c r="E46" s="21" t="s">
        <v>50</v>
      </c>
      <c r="F46" s="22">
        <f>SUM(F5:F45)</f>
        <v>43730.192138125</v>
      </c>
      <c r="G46" s="23" t="s">
        <v>51</v>
      </c>
    </row>
    <row r="47" spans="2:3" ht="12.75">
      <c r="B47"/>
      <c r="C47" s="4"/>
    </row>
    <row r="48" spans="2:7" ht="29.25" customHeight="1">
      <c r="B48" s="24" t="s">
        <v>52</v>
      </c>
      <c r="F48"/>
      <c r="G48"/>
    </row>
    <row r="49" spans="2:7" ht="12.75">
      <c r="B49" s="2" t="s">
        <v>9</v>
      </c>
      <c r="F49"/>
      <c r="G49"/>
    </row>
    <row r="50" spans="2:7" ht="12.75">
      <c r="B50" s="9" t="s">
        <v>10</v>
      </c>
      <c r="F50"/>
      <c r="G50"/>
    </row>
    <row r="51" ht="12.75">
      <c r="G51" s="10" t="s">
        <v>11</v>
      </c>
    </row>
    <row r="52" spans="1:7" ht="12.75">
      <c r="A52" s="11" t="s">
        <v>53</v>
      </c>
      <c r="B52" s="12" t="s">
        <v>17</v>
      </c>
      <c r="C52" s="13" t="s">
        <v>14</v>
      </c>
      <c r="D52" s="13"/>
      <c r="E52" s="13">
        <v>690</v>
      </c>
      <c r="F52" s="15">
        <f>E52*D52</f>
        <v>0</v>
      </c>
      <c r="G52" s="16">
        <f>D52*0.075*0.5</f>
        <v>0</v>
      </c>
    </row>
    <row r="53" spans="1:7" ht="12.75">
      <c r="A53" s="11" t="s">
        <v>53</v>
      </c>
      <c r="B53" s="12" t="s">
        <v>18</v>
      </c>
      <c r="C53" s="13" t="s">
        <v>14</v>
      </c>
      <c r="D53" s="13"/>
      <c r="E53" s="13">
        <v>560</v>
      </c>
      <c r="F53" s="15">
        <f>E53*D53</f>
        <v>0</v>
      </c>
      <c r="G53" s="16">
        <f>D53*0.05*0.5</f>
        <v>0</v>
      </c>
    </row>
    <row r="54" spans="1:6" ht="12.75">
      <c r="A54" s="11" t="s">
        <v>53</v>
      </c>
      <c r="B54" s="12" t="s">
        <v>19</v>
      </c>
      <c r="C54" s="13" t="s">
        <v>20</v>
      </c>
      <c r="D54" s="13"/>
      <c r="E54" s="13">
        <v>30</v>
      </c>
      <c r="F54" s="15">
        <f>E54*D54</f>
        <v>0</v>
      </c>
    </row>
    <row r="56" ht="12.75">
      <c r="B56" s="9" t="s">
        <v>21</v>
      </c>
    </row>
    <row r="57" spans="1:7" ht="12.75">
      <c r="A57" s="11" t="s">
        <v>53</v>
      </c>
      <c r="B57" s="12" t="s">
        <v>22</v>
      </c>
      <c r="C57" s="13" t="s">
        <v>23</v>
      </c>
      <c r="D57" s="13">
        <f>0.01111*(0.9+0.2*2)*2</f>
        <v>0.028886000000000002</v>
      </c>
      <c r="E57" s="13">
        <v>29560</v>
      </c>
      <c r="F57" s="15">
        <f>E57*D57</f>
        <v>853.87016</v>
      </c>
      <c r="G57" s="16">
        <f>D57</f>
        <v>0.028886000000000002</v>
      </c>
    </row>
    <row r="58" spans="1:6" ht="12.75">
      <c r="A58" s="11" t="s">
        <v>53</v>
      </c>
      <c r="B58" s="12" t="s">
        <v>24</v>
      </c>
      <c r="C58" s="13" t="s">
        <v>25</v>
      </c>
      <c r="D58" s="13">
        <v>2</v>
      </c>
      <c r="E58" s="13">
        <v>130</v>
      </c>
      <c r="F58" s="15">
        <f>E58*D58</f>
        <v>260</v>
      </c>
    </row>
    <row r="59" spans="1:7" ht="12.75">
      <c r="A59" s="11" t="s">
        <v>53</v>
      </c>
      <c r="B59" s="12" t="s">
        <v>54</v>
      </c>
      <c r="C59" s="13" t="s">
        <v>25</v>
      </c>
      <c r="D59" s="13">
        <v>1</v>
      </c>
      <c r="E59" s="13">
        <v>285</v>
      </c>
      <c r="F59" s="15">
        <f>E59*D59</f>
        <v>285</v>
      </c>
      <c r="G59" s="16">
        <f>0.12*0.07*1.5*1.4</f>
        <v>0.017640000000000003</v>
      </c>
    </row>
    <row r="60" spans="1:6" ht="12.75">
      <c r="A60" s="11" t="s">
        <v>53</v>
      </c>
      <c r="B60" s="12" t="s">
        <v>55</v>
      </c>
      <c r="C60" s="13" t="s">
        <v>25</v>
      </c>
      <c r="D60" s="13">
        <v>1</v>
      </c>
      <c r="E60" s="13">
        <v>130</v>
      </c>
      <c r="F60" s="15">
        <f>E60*D60</f>
        <v>130</v>
      </c>
    </row>
    <row r="61" spans="1:7" ht="12.75">
      <c r="A61" s="11" t="s">
        <v>53</v>
      </c>
      <c r="B61" s="12" t="s">
        <v>26</v>
      </c>
      <c r="C61" s="13" t="s">
        <v>27</v>
      </c>
      <c r="D61" s="17" t="s">
        <v>37</v>
      </c>
      <c r="E61" s="13">
        <v>3180</v>
      </c>
      <c r="F61" s="15">
        <f>E61*D61</f>
        <v>0</v>
      </c>
      <c r="G61" s="16">
        <f>D61*2.4</f>
        <v>0</v>
      </c>
    </row>
    <row r="62" spans="1:7" ht="12.75">
      <c r="A62" s="11" t="s">
        <v>53</v>
      </c>
      <c r="B62" s="12" t="s">
        <v>28</v>
      </c>
      <c r="C62" s="13" t="s">
        <v>29</v>
      </c>
      <c r="D62" s="13"/>
      <c r="E62" s="17">
        <v>485</v>
      </c>
      <c r="F62" s="15">
        <f>E62*D62</f>
        <v>0</v>
      </c>
      <c r="G62" s="16">
        <f>D62*1.8*0.015</f>
        <v>0</v>
      </c>
    </row>
    <row r="63" ht="12.75">
      <c r="B63" s="9" t="s">
        <v>9</v>
      </c>
    </row>
    <row r="64" ht="12.75">
      <c r="B64" s="9" t="s">
        <v>30</v>
      </c>
    </row>
    <row r="65" spans="1:6" ht="12.75">
      <c r="A65" s="11" t="s">
        <v>53</v>
      </c>
      <c r="B65" s="12" t="s">
        <v>31</v>
      </c>
      <c r="C65" s="13" t="s">
        <v>29</v>
      </c>
      <c r="D65" s="13"/>
      <c r="E65" s="13">
        <f>95+67</f>
        <v>162</v>
      </c>
      <c r="F65" s="15">
        <f>E65*D65</f>
        <v>0</v>
      </c>
    </row>
    <row r="66" spans="1:6" ht="12.75">
      <c r="A66" s="11" t="s">
        <v>53</v>
      </c>
      <c r="B66" s="12" t="s">
        <v>32</v>
      </c>
      <c r="C66" s="13" t="s">
        <v>29</v>
      </c>
      <c r="D66" s="13"/>
      <c r="E66" s="13">
        <f>85+67</f>
        <v>152</v>
      </c>
      <c r="F66" s="15">
        <f>E66*D66</f>
        <v>0</v>
      </c>
    </row>
    <row r="67" spans="1:6" ht="12.75">
      <c r="A67" s="11" t="s">
        <v>53</v>
      </c>
      <c r="B67" s="12" t="s">
        <v>33</v>
      </c>
      <c r="C67" s="13" t="s">
        <v>29</v>
      </c>
      <c r="D67" s="13"/>
      <c r="E67" s="13">
        <f>75+43</f>
        <v>118</v>
      </c>
      <c r="F67" s="15">
        <f>E67*D67</f>
        <v>0</v>
      </c>
    </row>
    <row r="68" spans="1:6" ht="12.75">
      <c r="A68" s="11" t="s">
        <v>53</v>
      </c>
      <c r="B68" s="12" t="s">
        <v>34</v>
      </c>
      <c r="C68" s="13" t="s">
        <v>29</v>
      </c>
      <c r="D68" s="13"/>
      <c r="E68" s="13">
        <f>65+43</f>
        <v>108</v>
      </c>
      <c r="F68" s="15">
        <f>E68*D68</f>
        <v>0</v>
      </c>
    </row>
    <row r="69" spans="1:6" ht="12.75">
      <c r="A69" s="11" t="s">
        <v>53</v>
      </c>
      <c r="B69" s="12" t="s">
        <v>35</v>
      </c>
      <c r="C69" s="13" t="s">
        <v>29</v>
      </c>
      <c r="D69" s="13"/>
      <c r="E69" s="13">
        <v>260</v>
      </c>
      <c r="F69" s="15">
        <f>E69*D69</f>
        <v>0</v>
      </c>
    </row>
    <row r="70" spans="1:6" ht="12.75">
      <c r="A70" s="11" t="s">
        <v>53</v>
      </c>
      <c r="B70" s="12" t="s">
        <v>36</v>
      </c>
      <c r="C70" s="13" t="s">
        <v>29</v>
      </c>
      <c r="D70" s="13"/>
      <c r="E70" s="13">
        <v>310</v>
      </c>
      <c r="F70" s="15">
        <f>E70*D70</f>
        <v>0</v>
      </c>
    </row>
    <row r="71" spans="1:6" ht="12.75">
      <c r="A71" s="11" t="s">
        <v>53</v>
      </c>
      <c r="B71" s="12" t="s">
        <v>38</v>
      </c>
      <c r="C71" s="13" t="s">
        <v>29</v>
      </c>
      <c r="D71" s="13"/>
      <c r="E71" s="13">
        <v>320</v>
      </c>
      <c r="F71" s="15">
        <f>E71*D71</f>
        <v>0</v>
      </c>
    </row>
    <row r="72" spans="1:6" ht="12.75">
      <c r="A72" s="11" t="s">
        <v>53</v>
      </c>
      <c r="B72" s="12" t="s">
        <v>39</v>
      </c>
      <c r="C72" s="13" t="s">
        <v>29</v>
      </c>
      <c r="D72" s="13"/>
      <c r="E72" s="13">
        <f>140</f>
        <v>140</v>
      </c>
      <c r="F72" s="15">
        <f>E72*D72</f>
        <v>0</v>
      </c>
    </row>
    <row r="73" spans="2:6" ht="12.75">
      <c r="B73" s="2" t="s">
        <v>9</v>
      </c>
      <c r="E73" s="18"/>
      <c r="F73" s="19"/>
    </row>
    <row r="74" ht="12.75">
      <c r="B74" s="9" t="s">
        <v>40</v>
      </c>
    </row>
    <row r="75" spans="1:6" ht="12.75">
      <c r="A75" s="11" t="s">
        <v>53</v>
      </c>
      <c r="B75" s="12" t="s">
        <v>41</v>
      </c>
      <c r="C75" s="13" t="s">
        <v>42</v>
      </c>
      <c r="D75" s="13"/>
      <c r="E75" s="13">
        <v>130</v>
      </c>
      <c r="F75" s="15">
        <f>E75*D75</f>
        <v>0</v>
      </c>
    </row>
    <row r="76" spans="1:6" ht="12.75">
      <c r="A76" s="11" t="s">
        <v>53</v>
      </c>
      <c r="B76" s="12"/>
      <c r="C76" s="13"/>
      <c r="D76" s="13"/>
      <c r="E76" s="13"/>
      <c r="F76" s="15">
        <f>E76*D76</f>
        <v>0</v>
      </c>
    </row>
    <row r="78" ht="12.75">
      <c r="B78" s="9" t="s">
        <v>43</v>
      </c>
    </row>
    <row r="79" spans="1:6" ht="12.75">
      <c r="A79" s="11" t="s">
        <v>53</v>
      </c>
      <c r="B79" s="12" t="s">
        <v>44</v>
      </c>
      <c r="C79" s="13" t="s">
        <v>45</v>
      </c>
      <c r="D79" s="13">
        <v>0</v>
      </c>
      <c r="E79" s="13">
        <v>3460</v>
      </c>
      <c r="F79" s="15">
        <f>E79*D79</f>
        <v>0</v>
      </c>
    </row>
    <row r="80" spans="1:6" ht="12.75">
      <c r="A80" s="11" t="s">
        <v>53</v>
      </c>
      <c r="B80" s="12" t="s">
        <v>46</v>
      </c>
      <c r="C80" s="13" t="s">
        <v>23</v>
      </c>
      <c r="D80" s="13">
        <f>G85</f>
        <v>0.046526000000000005</v>
      </c>
      <c r="E80" s="13">
        <v>720</v>
      </c>
      <c r="F80" s="15">
        <f>E80*D80</f>
        <v>33.498720000000006</v>
      </c>
    </row>
    <row r="81" spans="1:6" ht="12.75">
      <c r="A81" s="11" t="s">
        <v>53</v>
      </c>
      <c r="B81" s="12" t="s">
        <v>47</v>
      </c>
      <c r="C81" s="13" t="s">
        <v>23</v>
      </c>
      <c r="D81" s="13">
        <f>G85*7</f>
        <v>0.325682</v>
      </c>
      <c r="E81" s="13">
        <v>25</v>
      </c>
      <c r="F81" s="15">
        <f>E81*D81</f>
        <v>8.142050000000001</v>
      </c>
    </row>
    <row r="82" spans="5:6" ht="12.75">
      <c r="E82" s="18"/>
      <c r="F82" s="19"/>
    </row>
    <row r="83" spans="2:6" ht="12.75">
      <c r="B83" s="9" t="s">
        <v>48</v>
      </c>
      <c r="E83" s="18"/>
      <c r="F83" s="19"/>
    </row>
    <row r="84" spans="1:6" ht="12.75">
      <c r="A84" s="11" t="s">
        <v>53</v>
      </c>
      <c r="B84" s="12" t="s">
        <v>49</v>
      </c>
      <c r="C84" s="13" t="s">
        <v>45</v>
      </c>
      <c r="D84" s="13">
        <v>1</v>
      </c>
      <c r="E84" s="13" t="s">
        <v>9</v>
      </c>
      <c r="F84" s="15">
        <f>E84*D84</f>
        <v>0</v>
      </c>
    </row>
    <row r="85" spans="5:7" ht="12.75">
      <c r="E85" s="18"/>
      <c r="F85" s="19"/>
      <c r="G85" s="20">
        <f>SUM(G52:G84)</f>
        <v>0.046526000000000005</v>
      </c>
    </row>
    <row r="86" spans="5:6" ht="12.75">
      <c r="E86" s="18"/>
      <c r="F86" s="19"/>
    </row>
    <row r="88" spans="4:7" ht="12.75">
      <c r="D88" s="11" t="s">
        <v>53</v>
      </c>
      <c r="E88" s="21" t="s">
        <v>50</v>
      </c>
      <c r="F88" s="22">
        <f>SUM(F52:F84)</f>
        <v>1570.5109300000001</v>
      </c>
      <c r="G88" s="23" t="s">
        <v>51</v>
      </c>
    </row>
    <row r="89" spans="2:3" ht="12.75">
      <c r="B89"/>
      <c r="C89" s="4"/>
    </row>
    <row r="90" spans="2:3" ht="12.75">
      <c r="B90"/>
      <c r="C90" s="4"/>
    </row>
    <row r="91" spans="2:3" ht="12.75">
      <c r="B91"/>
      <c r="C91" s="4"/>
    </row>
    <row r="92" spans="2:3" ht="12.75">
      <c r="B92"/>
      <c r="C92" s="4"/>
    </row>
    <row r="93" spans="2:3" ht="12.75">
      <c r="B93"/>
      <c r="C93" s="4"/>
    </row>
    <row r="94" spans="2:3" ht="12.75">
      <c r="B94"/>
      <c r="C94" s="4"/>
    </row>
    <row r="95" spans="2:7" ht="12.75">
      <c r="B95"/>
      <c r="C95" s="4"/>
      <c r="D95" s="25" t="s">
        <v>56</v>
      </c>
      <c r="E95" s="25"/>
      <c r="F95" s="26">
        <f>F88+F46</f>
        <v>45300.703068124996</v>
      </c>
      <c r="G95" s="27" t="s">
        <v>51</v>
      </c>
    </row>
    <row r="96" spans="2:3" ht="12.75">
      <c r="B96"/>
      <c r="C96" s="4"/>
    </row>
    <row r="97" spans="2:3" ht="12.75">
      <c r="B97"/>
      <c r="C97" s="4"/>
    </row>
    <row r="98" spans="2:3" ht="12.75">
      <c r="B98"/>
      <c r="C98" s="4"/>
    </row>
    <row r="99" spans="2:3" ht="12.75">
      <c r="B99"/>
      <c r="C99" s="4"/>
    </row>
    <row r="100" spans="2:3" ht="12.75">
      <c r="B100"/>
      <c r="C100" s="4"/>
    </row>
    <row r="101" spans="2:3" ht="12.75">
      <c r="B101"/>
      <c r="C101" s="4"/>
    </row>
    <row r="102" spans="2:3" ht="12.75">
      <c r="B102"/>
      <c r="C102" s="4"/>
    </row>
    <row r="103" spans="2:3" ht="12.75">
      <c r="B103"/>
      <c r="C103" s="4"/>
    </row>
    <row r="104" spans="2:3" ht="12.75">
      <c r="B104"/>
      <c r="C104" s="4"/>
    </row>
    <row r="105" spans="2:3" ht="12.75">
      <c r="B105"/>
      <c r="C105" s="4"/>
    </row>
    <row r="106" spans="2:3" ht="12.75">
      <c r="B106" s="3"/>
      <c r="C106" s="4"/>
    </row>
    <row r="107" spans="2:3" ht="12.75">
      <c r="B107" s="3" t="s">
        <v>57</v>
      </c>
      <c r="C107" s="4"/>
    </row>
    <row r="108" spans="2:3" ht="12.75">
      <c r="B108" s="3" t="s">
        <v>58</v>
      </c>
      <c r="C108" s="28">
        <v>2.55</v>
      </c>
    </row>
    <row r="109" spans="2:3" ht="12.75">
      <c r="B109" s="3" t="s">
        <v>59</v>
      </c>
      <c r="C109" s="28">
        <v>4.52</v>
      </c>
    </row>
    <row r="110" spans="2:3" ht="12.75">
      <c r="B110" s="3" t="s">
        <v>60</v>
      </c>
      <c r="C110" s="28">
        <v>9.16</v>
      </c>
    </row>
    <row r="111" spans="2:3" ht="12.75">
      <c r="B111" s="3" t="s">
        <v>61</v>
      </c>
      <c r="C111" s="28">
        <v>0.52</v>
      </c>
    </row>
    <row r="112" spans="2:3" ht="12.75">
      <c r="B112" s="3" t="s">
        <v>62</v>
      </c>
      <c r="C112" s="28">
        <v>2</v>
      </c>
    </row>
  </sheetData>
  <mergeCells count="1">
    <mergeCell ref="D95:E9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mizera</dc:creator>
  <cp:keywords/>
  <dc:description/>
  <cp:lastModifiedBy>david mizera</cp:lastModifiedBy>
  <dcterms:created xsi:type="dcterms:W3CDTF">2009-09-03T06:29:28Z</dcterms:created>
  <dcterms:modified xsi:type="dcterms:W3CDTF">2010-01-04T23:26:45Z</dcterms:modified>
  <cp:category/>
  <cp:version/>
  <cp:contentType/>
  <cp:contentStatus/>
  <cp:revision>30</cp:revision>
</cp:coreProperties>
</file>